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omantelom-my.sharepoint.com/personal/71064_omantel_om/Documents/Attachments/Desktop/Investor Relations 2025/Omantel Excluding Zain FS/Excel Sheet Format/"/>
    </mc:Choice>
  </mc:AlternateContent>
  <xr:revisionPtr revIDLastSave="0" documentId="8_{E3456FC8-7E85-4532-B8EA-C7D522F76E1B}" xr6:coauthVersionLast="47" xr6:coauthVersionMax="47" xr10:uidLastSave="{00000000-0000-0000-0000-000000000000}"/>
  <bookViews>
    <workbookView xWindow="-110" yWindow="-110" windowWidth="19420" windowHeight="11500" xr2:uid="{CEFA6B65-5B0B-4F20-872E-BF19B92819AE}"/>
  </bookViews>
  <sheets>
    <sheet name=" Statement of Income _x0009__x0009_" sheetId="1" r:id="rId1"/>
    <sheet name="Balance Sheet Statement" sheetId="2" r:id="rId2"/>
    <sheet name="Cash Flow Statement " sheetId="5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45" i="5"/>
  <c r="B45" i="5"/>
  <c r="G5" i="2"/>
  <c r="G4" i="2"/>
  <c r="G6" i="2" s="1"/>
  <c r="F6" i="2"/>
  <c r="F5" i="2"/>
  <c r="F4" i="2"/>
  <c r="B38" i="1" l="1"/>
  <c r="C41" i="5"/>
  <c r="B41" i="5"/>
  <c r="C34" i="5"/>
  <c r="B34" i="5"/>
  <c r="C12" i="5"/>
  <c r="B12" i="5"/>
  <c r="C7" i="5"/>
  <c r="C16" i="5" s="1"/>
  <c r="C21" i="5" s="1"/>
  <c r="C23" i="5" s="1"/>
  <c r="B7" i="5"/>
  <c r="B16" i="5" s="1"/>
  <c r="B21" i="5" s="1"/>
  <c r="B23" i="5" s="1"/>
  <c r="B42" i="5" l="1"/>
  <c r="B44" i="5" s="1"/>
  <c r="C42" i="5"/>
  <c r="C44" i="5" s="1"/>
  <c r="C10" i="2"/>
  <c r="G34" i="2"/>
  <c r="G14" i="2"/>
  <c r="F35" i="2"/>
  <c r="F34" i="2"/>
  <c r="C33" i="1" l="1"/>
  <c r="B33" i="1"/>
  <c r="C23" i="1"/>
  <c r="B23" i="1"/>
  <c r="F39" i="2" l="1"/>
  <c r="G35" i="2"/>
  <c r="G39" i="2" s="1"/>
  <c r="G21" i="2"/>
  <c r="F21" i="2"/>
  <c r="B29" i="2" l="1"/>
  <c r="C29" i="2"/>
  <c r="C16" i="1"/>
  <c r="C15" i="1" s="1"/>
  <c r="B16" i="1"/>
  <c r="B21" i="1" s="1"/>
  <c r="B28" i="1" l="1"/>
  <c r="B30" i="1" s="1"/>
  <c r="B31" i="1" s="1"/>
  <c r="C21" i="1"/>
  <c r="C28" i="1" s="1"/>
  <c r="B15" i="1"/>
  <c r="C30" i="1" l="1"/>
  <c r="C31" i="1" s="1"/>
  <c r="C36" i="1" s="1"/>
  <c r="B36" i="1"/>
  <c r="C38" i="1"/>
  <c r="G23" i="2" l="1"/>
  <c r="G40" i="2" s="1"/>
  <c r="C15" i="2"/>
  <c r="F14" i="2"/>
  <c r="F23" i="2"/>
  <c r="F40" i="2"/>
  <c r="B15" i="2"/>
  <c r="B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Aisha Habib Murad Al balushi</author>
  </authors>
  <commentList>
    <comment ref="A8" authorId="0" shapeId="0" xr:uid="{9695D088-924D-4F85-B0BA-80991F55FD5A}">
      <text>
        <r>
          <rPr>
            <b/>
            <sz val="9"/>
            <color indexed="81"/>
            <rFont val="Tahoma"/>
            <family val="2"/>
          </rPr>
          <t>Aisha Habib Murad Al balushi: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<sst xmlns="http://schemas.openxmlformats.org/spreadsheetml/2006/main" count="131" uniqueCount="118">
  <si>
    <t>Oman Telecommuncations Company SAOG</t>
  </si>
  <si>
    <t>Omantel Group excluding Zain</t>
  </si>
  <si>
    <t>Consolidated Statement of Cash Flow three months ended 31 March 2025</t>
  </si>
  <si>
    <t xml:space="preserve">Omantel Group exluding Zain </t>
  </si>
  <si>
    <t>Statement of Income</t>
  </si>
  <si>
    <t>31 Mar</t>
  </si>
  <si>
    <t>Revenue</t>
  </si>
  <si>
    <t>Cost of Sales</t>
  </si>
  <si>
    <t>Gross Profit Margin</t>
  </si>
  <si>
    <t>Gross Profit</t>
  </si>
  <si>
    <t>Expenses</t>
  </si>
  <si>
    <t>Operating and administrative expense</t>
  </si>
  <si>
    <t>Depreciation &amp; Amortisation</t>
  </si>
  <si>
    <t>Provision for impairment of receivables</t>
  </si>
  <si>
    <t>Operating profit</t>
  </si>
  <si>
    <t xml:space="preserve">Interest income </t>
  </si>
  <si>
    <t>Investment income/(loss)</t>
  </si>
  <si>
    <t>Other income -net</t>
  </si>
  <si>
    <t xml:space="preserve">Loss from currency revaluation </t>
  </si>
  <si>
    <t>Finance cost</t>
  </si>
  <si>
    <t>Share of results of associated companies</t>
  </si>
  <si>
    <t>Profit before taxation</t>
  </si>
  <si>
    <t>Taxation</t>
  </si>
  <si>
    <t xml:space="preserve">Profit for the period  from continued operations </t>
  </si>
  <si>
    <t xml:space="preserve">Profit for the year </t>
  </si>
  <si>
    <t>Attributable to:</t>
  </si>
  <si>
    <t>Equity holders of the parent</t>
  </si>
  <si>
    <t>Non-controlling interests</t>
  </si>
  <si>
    <t>Net profit for the period</t>
  </si>
  <si>
    <t>EPS</t>
  </si>
  <si>
    <t>EBITDA</t>
  </si>
  <si>
    <t>Omantel Group</t>
  </si>
  <si>
    <t>BALANCE SHEET</t>
  </si>
  <si>
    <t>ASSETS</t>
  </si>
  <si>
    <t>EQUITY AND LIABILITIES</t>
  </si>
  <si>
    <t>Current assets</t>
  </si>
  <si>
    <t>Current liabilities</t>
  </si>
  <si>
    <t>Cash and bank balances</t>
  </si>
  <si>
    <t xml:space="preserve">Trade and other payable </t>
  </si>
  <si>
    <t>Trade and other receivables</t>
  </si>
  <si>
    <t xml:space="preserve">Contract liability </t>
  </si>
  <si>
    <t>Inventories</t>
  </si>
  <si>
    <t xml:space="preserve">Income tax payable </t>
  </si>
  <si>
    <t>Investment securities at FVTPL</t>
  </si>
  <si>
    <t>Borrowings</t>
  </si>
  <si>
    <t>Receivable from subsidiaries</t>
  </si>
  <si>
    <t xml:space="preserve">Lease liability </t>
  </si>
  <si>
    <t xml:space="preserve">Contract asset </t>
  </si>
  <si>
    <t>Non-current liabilities</t>
  </si>
  <si>
    <t>Non-current assets</t>
  </si>
  <si>
    <t>-</t>
  </si>
  <si>
    <t xml:space="preserve">Contract assets </t>
  </si>
  <si>
    <t xml:space="preserve">Deferred government grant </t>
  </si>
  <si>
    <t>Other liability</t>
  </si>
  <si>
    <t>Investment securities at amortised cost</t>
  </si>
  <si>
    <t>Other assets</t>
  </si>
  <si>
    <t>Deferred Tax</t>
  </si>
  <si>
    <t>Total liabilities</t>
  </si>
  <si>
    <t>Investments in associates and joint ventures</t>
  </si>
  <si>
    <t>Investments in subsidiaries</t>
  </si>
  <si>
    <t>Capital and reserves</t>
  </si>
  <si>
    <t>Property and equipment</t>
  </si>
  <si>
    <t xml:space="preserve">Share capital </t>
  </si>
  <si>
    <t xml:space="preserve">Right of use assets </t>
  </si>
  <si>
    <t xml:space="preserve">Own shares held by liquidity provider </t>
  </si>
  <si>
    <t>Intangible assets and goodwill</t>
  </si>
  <si>
    <t xml:space="preserve">Reserve on trading in equity shares </t>
  </si>
  <si>
    <t>Total</t>
  </si>
  <si>
    <t>Legal reserve</t>
  </si>
  <si>
    <t>Voluntary reserve</t>
  </si>
  <si>
    <t>Capital contribution</t>
  </si>
  <si>
    <t>Total assets</t>
  </si>
  <si>
    <t xml:space="preserve">Capital reserve </t>
  </si>
  <si>
    <t xml:space="preserve">Retained earnings </t>
  </si>
  <si>
    <t xml:space="preserve">Other reserves </t>
  </si>
  <si>
    <t>Equity attributable to equity holders of parent</t>
  </si>
  <si>
    <t>Attributable to minority interest</t>
  </si>
  <si>
    <t>Total equity</t>
  </si>
  <si>
    <t>Total equity and liablilities</t>
  </si>
  <si>
    <r>
      <t xml:space="preserve">OPERATING ACTIVITIES  </t>
    </r>
    <r>
      <rPr>
        <b/>
        <i/>
        <sz val="10"/>
        <color indexed="8"/>
        <rFont val="Arial"/>
        <family val="2"/>
      </rPr>
      <t xml:space="preserve">  </t>
    </r>
  </si>
  <si>
    <t>Profit for the period before tax</t>
  </si>
  <si>
    <t>Adjustments for:</t>
  </si>
  <si>
    <t xml:space="preserve">  Depreciation and amortization</t>
  </si>
  <si>
    <t xml:space="preserve">  ECL on financial assets</t>
  </si>
  <si>
    <t xml:space="preserve">  Interest income</t>
  </si>
  <si>
    <t xml:space="preserve">  Investment income</t>
  </si>
  <si>
    <t xml:space="preserve">  Finance costs</t>
  </si>
  <si>
    <t xml:space="preserve">  Currency loss </t>
  </si>
  <si>
    <t xml:space="preserve">  (Profit) / loss on sale of property, plant and equipment</t>
  </si>
  <si>
    <t>Operating profit before working capital changes</t>
  </si>
  <si>
    <t xml:space="preserve">  Increase in trade and other receivables and contract assets</t>
  </si>
  <si>
    <t xml:space="preserve">  (Increase)/ decrease in inventories</t>
  </si>
  <si>
    <t xml:space="preserve">  Decrease in trade and other payables</t>
  </si>
  <si>
    <t>Cash generated from operations</t>
  </si>
  <si>
    <t>Income tax paid</t>
  </si>
  <si>
    <t>Net cash flows from operating activities</t>
  </si>
  <si>
    <t>INVESTING ACTIVITIES</t>
  </si>
  <si>
    <t>Fixed deposit</t>
  </si>
  <si>
    <t xml:space="preserve">Proceeds from Investments </t>
  </si>
  <si>
    <t xml:space="preserve">Investment in associate </t>
  </si>
  <si>
    <t>Investment in Subsidiary</t>
  </si>
  <si>
    <t>Acquisition of property and equipment (net)</t>
  </si>
  <si>
    <t xml:space="preserve">Acquistion of investment </t>
  </si>
  <si>
    <t>Acquisition of intangible assets (net)</t>
  </si>
  <si>
    <t xml:space="preserve">Dividend received </t>
  </si>
  <si>
    <t>Interest received</t>
  </si>
  <si>
    <t>Net cash flows from/ (used in) investing activities</t>
  </si>
  <si>
    <t>FINANCING ACTIVITIES</t>
  </si>
  <si>
    <t xml:space="preserve">Proceeds from borrowings </t>
  </si>
  <si>
    <t>Repayment of borrowings</t>
  </si>
  <si>
    <t>Repayment of lease liabilities</t>
  </si>
  <si>
    <t xml:space="preserve">Acquisition of own shares </t>
  </si>
  <si>
    <t xml:space="preserve">Finance costs paid </t>
  </si>
  <si>
    <t>Net cash flows used in financing activities</t>
  </si>
  <si>
    <t>DECREASE IN CASH AND CASH EQUIVALENTS</t>
  </si>
  <si>
    <t>Cash and cash equivalents at 1 January</t>
  </si>
  <si>
    <t>Cash and cash equivalents at end of period</t>
  </si>
  <si>
    <t>Free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</si>
</sst>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%"/>
    <numFmt numFmtId="167" formatCode="0.0"/>
    <numFmt numFmtId="168" formatCode="[$-409]mmm\-yy;@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u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rgb="FF0070C0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sz val="12"/>
      <name val="Times New Roman"/>
      <family val="1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3" fillId="0" borderId="0" xfId="0" applyFont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/>
    <xf numFmtId="10" fontId="5" fillId="0" borderId="0" xfId="2" applyNumberFormat="1" applyFont="1"/>
    <xf numFmtId="43" fontId="3" fillId="0" borderId="0" xfId="0" applyNumberFormat="1" applyFont="1"/>
    <xf numFmtId="43" fontId="5" fillId="0" borderId="0" xfId="0" applyNumberFormat="1" applyFont="1"/>
    <xf numFmtId="164" fontId="0" fillId="0" borderId="0" xfId="0" applyNumberFormat="1"/>
    <xf numFmtId="166" fontId="0" fillId="0" borderId="0" xfId="2" applyNumberFormat="1" applyFont="1"/>
    <xf numFmtId="43" fontId="0" fillId="0" borderId="0" xfId="0" applyNumberFormat="1"/>
    <xf numFmtId="164" fontId="3" fillId="0" borderId="0" xfId="0" applyNumberFormat="1" applyFont="1"/>
    <xf numFmtId="0" fontId="5" fillId="0" borderId="10" xfId="0" applyFont="1" applyBorder="1"/>
    <xf numFmtId="0" fontId="7" fillId="0" borderId="10" xfId="0" applyFont="1" applyBorder="1"/>
    <xf numFmtId="0" fontId="8" fillId="4" borderId="12" xfId="0" applyFont="1" applyFill="1" applyBorder="1"/>
    <xf numFmtId="0" fontId="3" fillId="4" borderId="11" xfId="0" applyFont="1" applyFill="1" applyBorder="1"/>
    <xf numFmtId="164" fontId="8" fillId="4" borderId="1" xfId="1" applyNumberFormat="1" applyFont="1" applyFill="1" applyBorder="1"/>
    <xf numFmtId="164" fontId="9" fillId="4" borderId="1" xfId="1" applyNumberFormat="1" applyFont="1" applyFill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2" xfId="1" applyNumberFormat="1" applyFont="1" applyBorder="1"/>
    <xf numFmtId="0" fontId="8" fillId="4" borderId="9" xfId="0" applyFont="1" applyFill="1" applyBorder="1"/>
    <xf numFmtId="0" fontId="6" fillId="4" borderId="9" xfId="0" applyFont="1" applyFill="1" applyBorder="1"/>
    <xf numFmtId="164" fontId="3" fillId="4" borderId="9" xfId="1" applyNumberFormat="1" applyFont="1" applyFill="1" applyBorder="1"/>
    <xf numFmtId="0" fontId="3" fillId="4" borderId="1" xfId="0" applyFont="1" applyFill="1" applyBorder="1"/>
    <xf numFmtId="0" fontId="5" fillId="0" borderId="9" xfId="0" applyFont="1" applyBorder="1"/>
    <xf numFmtId="9" fontId="0" fillId="0" borderId="9" xfId="2" applyFont="1" applyBorder="1"/>
    <xf numFmtId="9" fontId="0" fillId="0" borderId="1" xfId="2" applyFont="1" applyBorder="1"/>
    <xf numFmtId="0" fontId="8" fillId="4" borderId="1" xfId="0" applyFont="1" applyFill="1" applyBorder="1"/>
    <xf numFmtId="164" fontId="0" fillId="0" borderId="6" xfId="1" applyNumberFormat="1" applyFont="1" applyBorder="1"/>
    <xf numFmtId="164" fontId="0" fillId="0" borderId="14" xfId="1" applyNumberFormat="1" applyFont="1" applyBorder="1"/>
    <xf numFmtId="164" fontId="5" fillId="0" borderId="14" xfId="1" applyNumberFormat="1" applyFont="1" applyBorder="1"/>
    <xf numFmtId="0" fontId="9" fillId="4" borderId="9" xfId="0" applyFont="1" applyFill="1" applyBorder="1"/>
    <xf numFmtId="167" fontId="8" fillId="4" borderId="12" xfId="0" applyNumberFormat="1" applyFont="1" applyFill="1" applyBorder="1"/>
    <xf numFmtId="0" fontId="8" fillId="5" borderId="0" xfId="0" applyFont="1" applyFill="1"/>
    <xf numFmtId="0" fontId="10" fillId="0" borderId="0" xfId="0" applyFont="1"/>
    <xf numFmtId="164" fontId="10" fillId="0" borderId="0" xfId="0" applyNumberFormat="1" applyFont="1"/>
    <xf numFmtId="164" fontId="3" fillId="0" borderId="2" xfId="1" applyNumberFormat="1" applyFont="1" applyFill="1" applyBorder="1"/>
    <xf numFmtId="3" fontId="10" fillId="0" borderId="0" xfId="0" applyNumberFormat="1" applyFont="1"/>
    <xf numFmtId="0" fontId="3" fillId="0" borderId="0" xfId="0" applyFont="1" applyAlignment="1">
      <alignment horizontal="left"/>
    </xf>
    <xf numFmtId="0" fontId="11" fillId="0" borderId="0" xfId="0" applyFont="1"/>
    <xf numFmtId="0" fontId="4" fillId="0" borderId="0" xfId="0" applyFont="1"/>
    <xf numFmtId="0" fontId="11" fillId="0" borderId="6" xfId="0" applyFont="1" applyBorder="1"/>
    <xf numFmtId="15" fontId="11" fillId="0" borderId="6" xfId="0" quotePrefix="1" applyNumberFormat="1" applyFont="1" applyBorder="1" applyAlignment="1">
      <alignment horizontal="center"/>
    </xf>
    <xf numFmtId="0" fontId="11" fillId="0" borderId="8" xfId="0" applyFont="1" applyBorder="1"/>
    <xf numFmtId="0" fontId="4" fillId="0" borderId="5" xfId="0" applyFont="1" applyBorder="1"/>
    <xf numFmtId="164" fontId="11" fillId="0" borderId="6" xfId="3" applyNumberFormat="1" applyFont="1" applyFill="1" applyBorder="1" applyAlignment="1">
      <alignment horizontal="left"/>
    </xf>
    <xf numFmtId="164" fontId="11" fillId="0" borderId="14" xfId="3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11" fillId="0" borderId="8" xfId="3" applyNumberFormat="1" applyFont="1" applyFill="1" applyBorder="1" applyAlignment="1">
      <alignment horizontal="left"/>
    </xf>
    <xf numFmtId="0" fontId="11" fillId="0" borderId="5" xfId="0" applyFont="1" applyBorder="1"/>
    <xf numFmtId="164" fontId="11" fillId="3" borderId="14" xfId="3" applyNumberFormat="1" applyFont="1" applyFill="1" applyBorder="1" applyAlignment="1">
      <alignment horizontal="left"/>
    </xf>
    <xf numFmtId="0" fontId="11" fillId="0" borderId="14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 vertical="top"/>
    </xf>
    <xf numFmtId="164" fontId="11" fillId="3" borderId="6" xfId="3" applyNumberFormat="1" applyFont="1" applyFill="1" applyBorder="1" applyAlignment="1"/>
    <xf numFmtId="164" fontId="11" fillId="3" borderId="14" xfId="3" applyNumberFormat="1" applyFont="1" applyFill="1" applyBorder="1" applyAlignment="1"/>
    <xf numFmtId="164" fontId="11" fillId="3" borderId="1" xfId="3" applyNumberFormat="1" applyFont="1" applyFill="1" applyBorder="1" applyAlignment="1"/>
    <xf numFmtId="164" fontId="1" fillId="0" borderId="0" xfId="1" applyNumberFormat="1"/>
    <xf numFmtId="1" fontId="11" fillId="0" borderId="8" xfId="0" quotePrefix="1" applyNumberFormat="1" applyFont="1" applyBorder="1" applyAlignment="1">
      <alignment horizontal="center"/>
    </xf>
    <xf numFmtId="164" fontId="2" fillId="0" borderId="5" xfId="1" applyNumberFormat="1" applyFont="1" applyBorder="1"/>
    <xf numFmtId="164" fontId="2" fillId="0" borderId="2" xfId="1" applyNumberFormat="1" applyFont="1" applyBorder="1"/>
    <xf numFmtId="164" fontId="0" fillId="0" borderId="7" xfId="1" applyNumberFormat="1" applyFont="1" applyBorder="1"/>
    <xf numFmtId="0" fontId="3" fillId="4" borderId="0" xfId="0" applyFont="1" applyFill="1"/>
    <xf numFmtId="0" fontId="10" fillId="4" borderId="0" xfId="0" applyFont="1" applyFill="1"/>
    <xf numFmtId="164" fontId="8" fillId="5" borderId="0" xfId="1" applyNumberFormat="1" applyFont="1" applyFill="1"/>
    <xf numFmtId="168" fontId="8" fillId="5" borderId="0" xfId="0" applyNumberFormat="1" applyFont="1" applyFill="1"/>
    <xf numFmtId="164" fontId="4" fillId="0" borderId="6" xfId="3" applyNumberFormat="1" applyFont="1" applyFill="1" applyBorder="1" applyAlignment="1">
      <alignment horizontal="left"/>
    </xf>
    <xf numFmtId="164" fontId="4" fillId="0" borderId="14" xfId="3" applyNumberFormat="1" applyFont="1" applyFill="1" applyBorder="1" applyAlignment="1">
      <alignment horizontal="left"/>
    </xf>
    <xf numFmtId="164" fontId="4" fillId="0" borderId="8" xfId="3" applyNumberFormat="1" applyFont="1" applyFill="1" applyBorder="1" applyAlignment="1">
      <alignment horizontal="left"/>
    </xf>
    <xf numFmtId="164" fontId="4" fillId="0" borderId="14" xfId="0" applyNumberFormat="1" applyFont="1" applyBorder="1"/>
    <xf numFmtId="164" fontId="4" fillId="0" borderId="6" xfId="3" applyNumberFormat="1" applyFont="1" applyFill="1" applyBorder="1" applyAlignment="1"/>
    <xf numFmtId="164" fontId="4" fillId="0" borderId="14" xfId="3" applyNumberFormat="1" applyFont="1" applyFill="1" applyBorder="1" applyAlignment="1"/>
    <xf numFmtId="164" fontId="4" fillId="0" borderId="1" xfId="3" applyNumberFormat="1" applyFont="1" applyFill="1" applyBorder="1" applyAlignment="1"/>
    <xf numFmtId="164" fontId="10" fillId="6" borderId="0" xfId="0" applyNumberFormat="1" applyFont="1" applyFill="1"/>
    <xf numFmtId="164" fontId="0" fillId="6" borderId="0" xfId="0" applyNumberFormat="1" applyFill="1"/>
    <xf numFmtId="43" fontId="0" fillId="0" borderId="0" xfId="1" applyFont="1"/>
    <xf numFmtId="164" fontId="3" fillId="2" borderId="9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164" fontId="3" fillId="2" borderId="13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5">
    <cellStyle name="Comma" xfId="1" builtinId="3"/>
    <cellStyle name="Comma 2" xfId="3" xr:uid="{834A46A4-E05D-4DF5-8EAD-77F250DCA81B}"/>
    <cellStyle name="Normal" xfId="0" builtinId="0"/>
    <cellStyle name="Normal 2 2" xfId="4" xr:uid="{7AAB4CEE-B31B-45B8-95CE-99A11C0DDFF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E046-20F5-46ED-B0B2-768D7AD28954}">
  <dimension ref="A3:I59"/>
  <sheetViews>
    <sheetView tabSelected="1" topLeftCell="A11" zoomScale="95" zoomScaleNormal="95" workbookViewId="0">
      <selection activeCell="D29" sqref="D29"/>
    </sheetView>
  </sheetViews>
  <sheetFormatPr defaultRowHeight="14.45"/>
  <cols>
    <col min="1" max="1" width="35" style="3" customWidth="1"/>
    <col min="2" max="3" width="23.42578125" style="2" bestFit="1" customWidth="1"/>
    <col min="4" max="4" width="11.28515625" bestFit="1" customWidth="1"/>
    <col min="7" max="7" width="10.140625" bestFit="1" customWidth="1"/>
    <col min="9" max="9" width="9.140625" bestFit="1" customWidth="1"/>
  </cols>
  <sheetData>
    <row r="3" spans="1:4">
      <c r="A3" s="1"/>
    </row>
    <row r="4" spans="1:4">
      <c r="A4" s="1"/>
    </row>
    <row r="6" spans="1:4">
      <c r="A6" s="43" t="s">
        <v>0</v>
      </c>
    </row>
    <row r="7" spans="1:4">
      <c r="A7" s="43" t="s">
        <v>1</v>
      </c>
    </row>
    <row r="8" spans="1:4">
      <c r="A8" s="43" t="s">
        <v>2</v>
      </c>
    </row>
    <row r="9" spans="1:4">
      <c r="A9" s="83" t="s">
        <v>3</v>
      </c>
      <c r="B9" s="84"/>
      <c r="C9" s="85"/>
    </row>
    <row r="10" spans="1:4">
      <c r="A10" s="80" t="s">
        <v>4</v>
      </c>
      <c r="B10" s="81"/>
      <c r="C10" s="82"/>
    </row>
    <row r="11" spans="1:4">
      <c r="A11" s="45"/>
      <c r="B11" s="46" t="s">
        <v>5</v>
      </c>
      <c r="C11" s="46" t="s">
        <v>5</v>
      </c>
    </row>
    <row r="12" spans="1:4">
      <c r="A12" s="26"/>
      <c r="B12" s="27">
        <v>2025</v>
      </c>
      <c r="C12" s="27">
        <v>2024</v>
      </c>
      <c r="D12" s="11"/>
    </row>
    <row r="13" spans="1:4">
      <c r="A13" s="14" t="s">
        <v>6</v>
      </c>
      <c r="B13" s="20">
        <v>164052</v>
      </c>
      <c r="C13" s="21">
        <v>152710</v>
      </c>
      <c r="D13" s="11"/>
    </row>
    <row r="14" spans="1:4">
      <c r="A14" s="14" t="s">
        <v>7</v>
      </c>
      <c r="B14" s="22">
        <v>-79339</v>
      </c>
      <c r="C14" s="23">
        <v>-70279</v>
      </c>
      <c r="D14" s="11"/>
    </row>
    <row r="15" spans="1:4">
      <c r="A15" s="28" t="s">
        <v>8</v>
      </c>
      <c r="B15" s="29">
        <f>B16/B13</f>
        <v>0.51637895301489767</v>
      </c>
      <c r="C15" s="30">
        <f>C16/C13</f>
        <v>0.53978783314779644</v>
      </c>
      <c r="D15" s="11"/>
    </row>
    <row r="16" spans="1:4">
      <c r="A16" s="25" t="s">
        <v>9</v>
      </c>
      <c r="B16" s="18">
        <f>B13+B14</f>
        <v>84713</v>
      </c>
      <c r="C16" s="18">
        <f>C13+C14</f>
        <v>82431</v>
      </c>
      <c r="D16" s="11"/>
    </row>
    <row r="17" spans="1:9">
      <c r="A17" s="15" t="s">
        <v>10</v>
      </c>
      <c r="B17" s="20"/>
      <c r="C17" s="21"/>
      <c r="D17" s="11"/>
    </row>
    <row r="18" spans="1:9">
      <c r="A18" s="14" t="s">
        <v>11</v>
      </c>
      <c r="B18" s="22">
        <v>-40880</v>
      </c>
      <c r="C18" s="23">
        <v>-37790</v>
      </c>
      <c r="D18" s="11"/>
    </row>
    <row r="19" spans="1:9">
      <c r="A19" s="14" t="s">
        <v>12</v>
      </c>
      <c r="B19" s="22">
        <v>-27118.347467352578</v>
      </c>
      <c r="C19" s="23">
        <v>-26176.895772545373</v>
      </c>
      <c r="D19" s="11"/>
      <c r="E19" s="10"/>
      <c r="G19" s="12"/>
    </row>
    <row r="20" spans="1:9">
      <c r="A20" s="14" t="s">
        <v>13</v>
      </c>
      <c r="B20" s="22">
        <v>-2269</v>
      </c>
      <c r="C20" s="23">
        <v>-1553</v>
      </c>
      <c r="D20" s="11"/>
      <c r="I20" s="12"/>
    </row>
    <row r="21" spans="1:9">
      <c r="A21" s="24" t="s">
        <v>14</v>
      </c>
      <c r="B21" s="18">
        <f>B16+B18+B19+B20</f>
        <v>14445.652532647422</v>
      </c>
      <c r="C21" s="18">
        <f>C16+C18+C19+C20</f>
        <v>16911.104227454627</v>
      </c>
      <c r="D21" s="11"/>
    </row>
    <row r="22" spans="1:9">
      <c r="A22" s="14" t="s">
        <v>15</v>
      </c>
      <c r="B22" s="22">
        <v>591</v>
      </c>
      <c r="C22" s="23">
        <v>408</v>
      </c>
      <c r="D22" s="11"/>
    </row>
    <row r="23" spans="1:9">
      <c r="A23" s="14" t="s">
        <v>16</v>
      </c>
      <c r="B23" s="63">
        <f>-671+29300</f>
        <v>28629</v>
      </c>
      <c r="C23" s="64">
        <f>365+29300</f>
        <v>29665</v>
      </c>
      <c r="D23" s="11"/>
    </row>
    <row r="24" spans="1:9">
      <c r="A24" s="14" t="s">
        <v>17</v>
      </c>
      <c r="B24" s="22">
        <v>248.42272000000048</v>
      </c>
      <c r="C24" s="23">
        <v>803.92735999999968</v>
      </c>
      <c r="D24" s="11"/>
    </row>
    <row r="25" spans="1:9">
      <c r="A25" s="14" t="s">
        <v>18</v>
      </c>
      <c r="B25" s="22">
        <v>128.35008000000005</v>
      </c>
      <c r="C25" s="23">
        <v>-55</v>
      </c>
      <c r="D25" s="11"/>
    </row>
    <row r="26" spans="1:9">
      <c r="A26" s="14" t="s">
        <v>19</v>
      </c>
      <c r="B26" s="22">
        <v>-10763.033000000003</v>
      </c>
      <c r="C26" s="23">
        <v>-10705.033000000003</v>
      </c>
      <c r="D26" s="11"/>
    </row>
    <row r="27" spans="1:9">
      <c r="A27" s="14" t="s">
        <v>20</v>
      </c>
      <c r="B27" s="22">
        <v>1757</v>
      </c>
      <c r="C27" s="23">
        <v>1107</v>
      </c>
      <c r="D27" s="11"/>
    </row>
    <row r="28" spans="1:9">
      <c r="A28" s="31" t="s">
        <v>21</v>
      </c>
      <c r="B28" s="18">
        <f>SUM(B21:B27)</f>
        <v>35036.392332647418</v>
      </c>
      <c r="C28" s="18">
        <f>SUM(C21:C27)</f>
        <v>38134.998587454626</v>
      </c>
      <c r="D28" s="11"/>
    </row>
    <row r="29" spans="1:9">
      <c r="A29" s="14" t="s">
        <v>22</v>
      </c>
      <c r="B29" s="32">
        <v>-1586.9</v>
      </c>
      <c r="C29" s="34">
        <v>-1958.9999999999995</v>
      </c>
      <c r="D29" s="79">
        <f>-B29+B30</f>
        <v>35036.392332647418</v>
      </c>
    </row>
    <row r="30" spans="1:9">
      <c r="A30" s="24" t="s">
        <v>23</v>
      </c>
      <c r="B30" s="18">
        <f>B28+B29</f>
        <v>33449.492332647416</v>
      </c>
      <c r="C30" s="18">
        <f>C28+C29</f>
        <v>36175.998587454626</v>
      </c>
      <c r="D30" s="11"/>
    </row>
    <row r="31" spans="1:9">
      <c r="A31" s="35" t="s">
        <v>24</v>
      </c>
      <c r="B31" s="19">
        <f>B30</f>
        <v>33449.492332647416</v>
      </c>
      <c r="C31" s="19">
        <f>C30</f>
        <v>36175.998587454626</v>
      </c>
      <c r="D31" s="11"/>
    </row>
    <row r="32" spans="1:9">
      <c r="A32" s="14" t="s">
        <v>25</v>
      </c>
      <c r="B32" s="33"/>
      <c r="C32" s="34"/>
      <c r="D32" s="11"/>
    </row>
    <row r="33" spans="1:4">
      <c r="A33" s="14" t="s">
        <v>26</v>
      </c>
      <c r="B33" s="33">
        <f>4219.52233264741+29300</f>
        <v>33519.522332647408</v>
      </c>
      <c r="C33" s="34">
        <f>6897.06858745463+29300</f>
        <v>36197.068587454633</v>
      </c>
      <c r="D33" s="11"/>
    </row>
    <row r="34" spans="1:4">
      <c r="A34" s="14" t="s">
        <v>27</v>
      </c>
      <c r="B34" s="33">
        <v>-70.28000000000543</v>
      </c>
      <c r="C34" s="34">
        <v>-21.070000000000846</v>
      </c>
      <c r="D34" s="11"/>
    </row>
    <row r="35" spans="1:4">
      <c r="A35" s="14"/>
      <c r="B35" s="33"/>
      <c r="C35" s="34"/>
      <c r="D35" s="11"/>
    </row>
    <row r="36" spans="1:4" ht="15" thickBot="1">
      <c r="A36" s="16" t="s">
        <v>28</v>
      </c>
      <c r="B36" s="36">
        <f>B31</f>
        <v>33449.492332647416</v>
      </c>
      <c r="C36" s="36">
        <f>C31</f>
        <v>36175.998587454626</v>
      </c>
      <c r="D36" s="11"/>
    </row>
    <row r="37" spans="1:4" ht="15" thickTop="1">
      <c r="A37" s="17" t="s">
        <v>29</v>
      </c>
      <c r="B37" s="17"/>
      <c r="C37" s="17"/>
      <c r="D37" s="11"/>
    </row>
    <row r="38" spans="1:4">
      <c r="A38" s="1" t="s">
        <v>30</v>
      </c>
      <c r="B38" s="13">
        <f>B21+(B19*-1)</f>
        <v>41564</v>
      </c>
      <c r="C38" s="13">
        <f>C21+(C19*-1)</f>
        <v>43088</v>
      </c>
    </row>
    <row r="39" spans="1:4">
      <c r="A39" s="1"/>
      <c r="B39" s="6"/>
    </row>
    <row r="40" spans="1:4">
      <c r="A40" s="1"/>
      <c r="B40" s="6"/>
      <c r="C40" s="6"/>
    </row>
    <row r="41" spans="1:4">
      <c r="A41" s="1"/>
      <c r="B41" s="6"/>
    </row>
    <row r="42" spans="1:4">
      <c r="A42" s="1"/>
      <c r="B42" s="6"/>
    </row>
    <row r="43" spans="1:4">
      <c r="A43" s="1"/>
      <c r="B43" s="6"/>
    </row>
    <row r="44" spans="1:4">
      <c r="A44" s="1"/>
      <c r="B44" s="6"/>
    </row>
    <row r="45" spans="1:4">
      <c r="A45" s="1"/>
      <c r="B45" s="6"/>
    </row>
    <row r="46" spans="1:4">
      <c r="A46" s="1"/>
      <c r="B46" s="6"/>
    </row>
    <row r="47" spans="1:4">
      <c r="A47" s="1"/>
      <c r="B47" s="6"/>
    </row>
    <row r="48" spans="1:4">
      <c r="A48" s="1"/>
      <c r="B48" s="6"/>
    </row>
    <row r="49" spans="1:3">
      <c r="A49" s="1"/>
      <c r="B49" s="6"/>
    </row>
    <row r="50" spans="1:3">
      <c r="A50" s="1"/>
      <c r="B50" s="5"/>
      <c r="C50" s="5"/>
    </row>
    <row r="51" spans="1:3">
      <c r="A51" s="1"/>
      <c r="B51" s="7"/>
      <c r="C51" s="7"/>
    </row>
    <row r="52" spans="1:3">
      <c r="A52" s="2"/>
      <c r="B52" s="8"/>
      <c r="C52" s="9"/>
    </row>
    <row r="53" spans="1:3">
      <c r="B53" s="4"/>
    </row>
    <row r="54" spans="1:3">
      <c r="B54" s="9"/>
      <c r="C54" s="9"/>
    </row>
    <row r="55" spans="1:3">
      <c r="B55" s="4"/>
    </row>
    <row r="56" spans="1:3">
      <c r="B56" s="4"/>
      <c r="C56" s="9"/>
    </row>
    <row r="57" spans="1:3">
      <c r="B57" s="4"/>
      <c r="C57" s="4"/>
    </row>
    <row r="58" spans="1:3">
      <c r="B58" s="4"/>
    </row>
    <row r="59" spans="1:3">
      <c r="B59" s="4"/>
    </row>
  </sheetData>
  <mergeCells count="2">
    <mergeCell ref="A10:C10"/>
    <mergeCell ref="A9:C9"/>
  </mergeCells>
  <phoneticPr fontId="14" type="noConversion"/>
  <pageMargins left="0.7" right="0.7" top="0.75" bottom="0.75" header="0.3" footer="0.3"/>
  <headerFooter>
    <oddFooter>&amp;L_x000D_&amp;1#&amp;"Calibri"&amp;10&amp;K000000 Omantel - Concealed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0A8C-E5F2-4860-A202-5955E8BF1EB1}">
  <dimension ref="A1:K81"/>
  <sheetViews>
    <sheetView topLeftCell="A2" zoomScale="112" zoomScaleNormal="112" workbookViewId="0">
      <selection activeCell="G6" sqref="G6"/>
    </sheetView>
  </sheetViews>
  <sheetFormatPr defaultRowHeight="14.45"/>
  <cols>
    <col min="1" max="1" width="33.5703125" style="38" customWidth="1"/>
    <col min="2" max="2" width="16.7109375" style="38" bestFit="1" customWidth="1"/>
    <col min="3" max="3" width="11.140625" style="38" bestFit="1" customWidth="1"/>
    <col min="5" max="5" width="38.85546875" bestFit="1" customWidth="1"/>
    <col min="6" max="7" width="12" bestFit="1" customWidth="1"/>
    <col min="8" max="8" width="9.140625" bestFit="1" customWidth="1"/>
  </cols>
  <sheetData>
    <row r="1" spans="1:11">
      <c r="A1" s="43" t="s">
        <v>0</v>
      </c>
    </row>
    <row r="2" spans="1:11">
      <c r="A2" s="43" t="s">
        <v>1</v>
      </c>
    </row>
    <row r="3" spans="1:11">
      <c r="A3" s="43" t="s">
        <v>2</v>
      </c>
    </row>
    <row r="4" spans="1:11" ht="15" thickBot="1">
      <c r="A4" s="86" t="s">
        <v>31</v>
      </c>
      <c r="B4" s="86"/>
      <c r="C4" s="86"/>
      <c r="F4" s="10">
        <f>B10+B11+B14</f>
        <v>253721.2</v>
      </c>
      <c r="G4" s="10">
        <f>C10+C11+C14</f>
        <v>254667</v>
      </c>
    </row>
    <row r="5" spans="1:11">
      <c r="A5" s="37" t="s">
        <v>32</v>
      </c>
      <c r="B5" s="37"/>
      <c r="C5" s="37"/>
      <c r="F5" s="10">
        <f>F9+F10+F11+F13</f>
        <v>353038.75900000002</v>
      </c>
      <c r="G5" s="10">
        <f>G9+G10+G11+G13</f>
        <v>357430</v>
      </c>
    </row>
    <row r="6" spans="1:11">
      <c r="A6" s="37"/>
      <c r="B6" s="69">
        <v>45747</v>
      </c>
      <c r="C6" s="69">
        <v>45657</v>
      </c>
      <c r="F6" s="78">
        <f>F4-F5</f>
        <v>-99317.559000000008</v>
      </c>
      <c r="G6" s="78">
        <f>G4-G5</f>
        <v>-102763</v>
      </c>
    </row>
    <row r="7" spans="1:11">
      <c r="A7" s="66" t="s">
        <v>33</v>
      </c>
      <c r="B7" s="67"/>
      <c r="C7" s="67"/>
      <c r="E7" s="37" t="s">
        <v>34</v>
      </c>
      <c r="F7" s="69">
        <v>45747</v>
      </c>
      <c r="G7" s="69">
        <v>45657</v>
      </c>
    </row>
    <row r="8" spans="1:11">
      <c r="A8" s="1" t="s">
        <v>35</v>
      </c>
      <c r="E8" s="1" t="s">
        <v>36</v>
      </c>
      <c r="F8" s="39"/>
      <c r="G8" s="39"/>
    </row>
    <row r="9" spans="1:11">
      <c r="A9" s="2" t="s">
        <v>37</v>
      </c>
      <c r="B9" s="39">
        <v>41007.225132</v>
      </c>
      <c r="C9" s="39">
        <v>55235</v>
      </c>
      <c r="E9" s="2" t="s">
        <v>38</v>
      </c>
      <c r="F9" s="77">
        <v>279230.38900000002</v>
      </c>
      <c r="G9" s="39">
        <v>289066</v>
      </c>
      <c r="H9" s="39"/>
    </row>
    <row r="10" spans="1:11">
      <c r="A10" s="2" t="s">
        <v>39</v>
      </c>
      <c r="B10" s="77">
        <v>207422.318</v>
      </c>
      <c r="C10" s="39">
        <f>204213+1</f>
        <v>204214</v>
      </c>
      <c r="E10" s="2" t="s">
        <v>40</v>
      </c>
      <c r="F10" s="77">
        <v>45726</v>
      </c>
      <c r="G10" s="39">
        <v>43389</v>
      </c>
      <c r="H10" s="39"/>
    </row>
    <row r="11" spans="1:11">
      <c r="A11" s="2" t="s">
        <v>41</v>
      </c>
      <c r="B11" s="77">
        <v>12360.882</v>
      </c>
      <c r="C11" s="41">
        <v>18073</v>
      </c>
      <c r="E11" s="2" t="s">
        <v>42</v>
      </c>
      <c r="F11" s="77">
        <v>16141.370000000003</v>
      </c>
      <c r="G11" s="39">
        <v>14823</v>
      </c>
      <c r="H11" s="39"/>
    </row>
    <row r="12" spans="1:11">
      <c r="A12" s="2" t="s">
        <v>43</v>
      </c>
      <c r="B12" s="39">
        <v>6223</v>
      </c>
      <c r="C12" s="39">
        <v>5977</v>
      </c>
      <c r="E12" s="2" t="s">
        <v>44</v>
      </c>
      <c r="F12" s="39">
        <v>75720</v>
      </c>
      <c r="G12" s="39">
        <v>45809</v>
      </c>
      <c r="H12" s="39"/>
    </row>
    <row r="13" spans="1:11">
      <c r="A13" s="2" t="s">
        <v>45</v>
      </c>
      <c r="B13" s="39">
        <v>0</v>
      </c>
      <c r="C13" s="39"/>
      <c r="E13" s="2" t="s">
        <v>46</v>
      </c>
      <c r="F13" s="77">
        <v>11941</v>
      </c>
      <c r="G13" s="39">
        <v>10152</v>
      </c>
    </row>
    <row r="14" spans="1:11">
      <c r="A14" s="2" t="s">
        <v>47</v>
      </c>
      <c r="B14" s="77">
        <v>33938</v>
      </c>
      <c r="C14" s="39">
        <v>32380</v>
      </c>
      <c r="F14" s="65">
        <f ca="1">SUM(F9:F14)</f>
        <v>428758.75900000002</v>
      </c>
      <c r="G14" s="65">
        <f>SUM(G9:G13)</f>
        <v>403239</v>
      </c>
    </row>
    <row r="15" spans="1:11">
      <c r="A15" s="2"/>
      <c r="B15" s="65">
        <f ca="1">SUM(B9:B15)</f>
        <v>300951.425132</v>
      </c>
      <c r="C15" s="65">
        <f ca="1">SUM(C9:C15)</f>
        <v>315878</v>
      </c>
      <c r="E15" s="2"/>
      <c r="F15" s="10"/>
      <c r="G15" s="10"/>
      <c r="I15" s="2"/>
      <c r="J15" s="39"/>
      <c r="K15" s="39"/>
    </row>
    <row r="16" spans="1:11">
      <c r="A16" s="2"/>
      <c r="E16" s="1" t="s">
        <v>48</v>
      </c>
      <c r="F16" s="39">
        <v>0</v>
      </c>
      <c r="G16" s="39">
        <v>0</v>
      </c>
    </row>
    <row r="17" spans="1:7">
      <c r="A17" s="1"/>
      <c r="C17" s="39"/>
      <c r="E17" s="2" t="s">
        <v>44</v>
      </c>
      <c r="F17" s="39">
        <v>476189</v>
      </c>
      <c r="G17" s="39">
        <v>471845</v>
      </c>
    </row>
    <row r="18" spans="1:7">
      <c r="A18" s="1" t="s">
        <v>49</v>
      </c>
      <c r="B18" s="39" t="s">
        <v>50</v>
      </c>
      <c r="C18" s="39" t="s">
        <v>50</v>
      </c>
      <c r="E18" s="2" t="s">
        <v>46</v>
      </c>
      <c r="F18" s="39">
        <v>123106</v>
      </c>
      <c r="G18" s="39">
        <v>123818</v>
      </c>
    </row>
    <row r="19" spans="1:7">
      <c r="A19" s="2" t="s">
        <v>51</v>
      </c>
      <c r="B19" s="39">
        <v>6853</v>
      </c>
      <c r="C19" s="39">
        <v>6219</v>
      </c>
      <c r="E19" s="2" t="s">
        <v>52</v>
      </c>
      <c r="F19" s="39">
        <v>4136</v>
      </c>
      <c r="G19" s="39">
        <v>4226</v>
      </c>
    </row>
    <row r="20" spans="1:7">
      <c r="A20" s="2" t="s">
        <v>43</v>
      </c>
      <c r="B20" s="39">
        <v>24508</v>
      </c>
      <c r="C20" s="39">
        <v>24704</v>
      </c>
      <c r="E20" s="2" t="s">
        <v>53</v>
      </c>
      <c r="F20" s="39">
        <v>98257</v>
      </c>
      <c r="G20" s="39">
        <v>99293</v>
      </c>
    </row>
    <row r="21" spans="1:7">
      <c r="A21" s="2" t="s">
        <v>54</v>
      </c>
      <c r="B21" s="39">
        <v>1000</v>
      </c>
      <c r="C21" s="39">
        <v>1000</v>
      </c>
      <c r="E21" s="2"/>
      <c r="F21" s="65">
        <f>SUM(F17:F20)</f>
        <v>701688</v>
      </c>
      <c r="G21" s="65">
        <f>SUM(G17:G20)</f>
        <v>699182</v>
      </c>
    </row>
    <row r="22" spans="1:7">
      <c r="A22" s="2" t="s">
        <v>55</v>
      </c>
      <c r="B22" s="39">
        <v>2893</v>
      </c>
      <c r="C22" s="39">
        <v>2941</v>
      </c>
      <c r="E22" s="2"/>
      <c r="F22" s="39"/>
      <c r="G22" s="39"/>
    </row>
    <row r="23" spans="1:7">
      <c r="A23" s="2" t="s">
        <v>56</v>
      </c>
      <c r="B23" s="39">
        <v>29924</v>
      </c>
      <c r="C23" s="39">
        <v>29057</v>
      </c>
      <c r="E23" s="2" t="s">
        <v>57</v>
      </c>
      <c r="F23" s="40">
        <f ca="1">F21+F14</f>
        <v>1130446.7590000001</v>
      </c>
      <c r="G23" s="40">
        <f>G21+G14</f>
        <v>1102421</v>
      </c>
    </row>
    <row r="24" spans="1:7">
      <c r="A24" s="2" t="s">
        <v>58</v>
      </c>
      <c r="B24" s="39">
        <v>40645</v>
      </c>
      <c r="C24" s="39">
        <v>37945</v>
      </c>
      <c r="E24" s="2"/>
      <c r="F24" s="39"/>
      <c r="G24" s="39"/>
    </row>
    <row r="25" spans="1:7">
      <c r="A25" s="2" t="s">
        <v>59</v>
      </c>
      <c r="B25" s="39">
        <v>850337</v>
      </c>
      <c r="C25" s="39">
        <v>850336</v>
      </c>
      <c r="E25" s="1" t="s">
        <v>60</v>
      </c>
      <c r="F25" s="39"/>
      <c r="G25" s="39"/>
    </row>
    <row r="26" spans="1:7">
      <c r="A26" s="2" t="s">
        <v>61</v>
      </c>
      <c r="B26" s="39">
        <v>458622.07199999999</v>
      </c>
      <c r="C26" s="39">
        <v>452660</v>
      </c>
      <c r="E26" s="2" t="s">
        <v>62</v>
      </c>
      <c r="F26" s="39">
        <v>75001</v>
      </c>
      <c r="G26" s="39">
        <v>75000</v>
      </c>
    </row>
    <row r="27" spans="1:7">
      <c r="A27" s="2" t="s">
        <v>63</v>
      </c>
      <c r="B27" s="39">
        <v>96094</v>
      </c>
      <c r="C27" s="39">
        <v>96047</v>
      </c>
      <c r="E27" s="2" t="s">
        <v>64</v>
      </c>
      <c r="F27" s="39">
        <v>-60</v>
      </c>
      <c r="G27" s="39">
        <v>-191</v>
      </c>
    </row>
    <row r="28" spans="1:7">
      <c r="A28" s="2" t="s">
        <v>65</v>
      </c>
      <c r="B28" s="39">
        <v>72460.709407510003</v>
      </c>
      <c r="C28" s="39">
        <v>75510</v>
      </c>
      <c r="E28" s="2" t="s">
        <v>66</v>
      </c>
      <c r="F28" s="39">
        <v>-878</v>
      </c>
      <c r="G28" s="39">
        <v>-1815</v>
      </c>
    </row>
    <row r="29" spans="1:7">
      <c r="A29" s="42" t="s">
        <v>67</v>
      </c>
      <c r="B29" s="65">
        <f>SUM(B19:B28)</f>
        <v>1583336.7814075099</v>
      </c>
      <c r="C29" s="65">
        <f>SUM(C19:C28)</f>
        <v>1576419</v>
      </c>
      <c r="E29" s="2" t="s">
        <v>68</v>
      </c>
      <c r="F29" s="39">
        <v>25000</v>
      </c>
      <c r="G29" s="39">
        <v>25000</v>
      </c>
    </row>
    <row r="30" spans="1:7">
      <c r="A30" s="2"/>
      <c r="C30" s="39"/>
      <c r="E30" s="2" t="s">
        <v>69</v>
      </c>
      <c r="F30" s="39">
        <v>49875</v>
      </c>
      <c r="G30" s="39">
        <v>49875</v>
      </c>
    </row>
    <row r="31" spans="1:7">
      <c r="A31" s="2"/>
      <c r="C31" s="39"/>
      <c r="E31" s="2" t="s">
        <v>70</v>
      </c>
      <c r="F31" s="39">
        <v>7288</v>
      </c>
      <c r="G31" s="39">
        <v>7288</v>
      </c>
    </row>
    <row r="32" spans="1:7">
      <c r="A32" s="37" t="s">
        <v>71</v>
      </c>
      <c r="B32" s="68">
        <f ca="1">B29+B15</f>
        <v>1884288.2065395098</v>
      </c>
      <c r="C32" s="68">
        <v>1892298</v>
      </c>
      <c r="E32" s="2" t="s">
        <v>72</v>
      </c>
      <c r="F32" s="39">
        <v>36893</v>
      </c>
      <c r="G32" s="39">
        <v>36893</v>
      </c>
    </row>
    <row r="33" spans="1:7">
      <c r="A33" s="1"/>
      <c r="C33" s="39"/>
      <c r="E33" s="2" t="s">
        <v>73</v>
      </c>
      <c r="F33" s="39">
        <v>558864.6553326475</v>
      </c>
      <c r="G33" s="39">
        <v>595897</v>
      </c>
    </row>
    <row r="34" spans="1:7">
      <c r="A34" s="1"/>
      <c r="B34" s="39"/>
      <c r="C34" s="39"/>
      <c r="E34" s="2" t="s">
        <v>74</v>
      </c>
      <c r="F34" s="39">
        <f>3-59</f>
        <v>-56</v>
      </c>
      <c r="G34" s="39">
        <f>-55+3</f>
        <v>-52</v>
      </c>
    </row>
    <row r="35" spans="1:7">
      <c r="A35" s="2"/>
      <c r="B35" s="39"/>
      <c r="C35" s="39"/>
      <c r="E35" s="1" t="s">
        <v>75</v>
      </c>
      <c r="F35" s="65">
        <f>SUM(F26:F34)</f>
        <v>751927.6553326475</v>
      </c>
      <c r="G35" s="65">
        <f>SUM(G26:G34)</f>
        <v>787895</v>
      </c>
    </row>
    <row r="36" spans="1:7">
      <c r="A36" s="2"/>
      <c r="B36" s="39"/>
      <c r="C36" s="39"/>
      <c r="E36" s="2"/>
      <c r="F36" s="39"/>
      <c r="G36" s="39"/>
    </row>
    <row r="37" spans="1:7">
      <c r="A37"/>
      <c r="B37"/>
      <c r="C37"/>
      <c r="E37" s="2" t="s">
        <v>76</v>
      </c>
      <c r="F37" s="10">
        <v>1913.7165764730028</v>
      </c>
      <c r="G37" s="10">
        <v>1982</v>
      </c>
    </row>
    <row r="38" spans="1:7">
      <c r="A38"/>
      <c r="B38"/>
      <c r="C38"/>
      <c r="E38" s="1"/>
      <c r="F38" s="39">
        <v>0</v>
      </c>
      <c r="G38" s="39">
        <v>0</v>
      </c>
    </row>
    <row r="39" spans="1:7">
      <c r="A39"/>
      <c r="B39"/>
      <c r="C39"/>
      <c r="E39" s="1" t="s">
        <v>77</v>
      </c>
      <c r="F39" s="10">
        <f>F37+F35</f>
        <v>753841.37190912047</v>
      </c>
      <c r="G39" s="10">
        <f>G37+G35</f>
        <v>789877</v>
      </c>
    </row>
    <row r="40" spans="1:7">
      <c r="A40"/>
      <c r="B40"/>
      <c r="C40"/>
      <c r="E40" s="37" t="s">
        <v>78</v>
      </c>
      <c r="F40" s="68">
        <f ca="1">F39+F23</f>
        <v>1884288.1309091207</v>
      </c>
      <c r="G40" s="68">
        <f>G39+G23</f>
        <v>1892298</v>
      </c>
    </row>
    <row r="41" spans="1:7">
      <c r="A41"/>
      <c r="B41"/>
      <c r="C41"/>
    </row>
    <row r="42" spans="1:7">
      <c r="A42"/>
      <c r="B42"/>
      <c r="C42"/>
    </row>
    <row r="43" spans="1:7">
      <c r="A43"/>
      <c r="B43"/>
      <c r="C43"/>
    </row>
    <row r="44" spans="1:7">
      <c r="A44"/>
      <c r="B44"/>
      <c r="C44"/>
    </row>
    <row r="45" spans="1:7">
      <c r="A45"/>
      <c r="B45"/>
      <c r="C45"/>
    </row>
    <row r="46" spans="1:7">
      <c r="A46"/>
      <c r="B46"/>
      <c r="C46"/>
    </row>
    <row r="47" spans="1:7">
      <c r="A47"/>
      <c r="B47"/>
      <c r="C47"/>
    </row>
    <row r="48" spans="1:7">
      <c r="A48"/>
      <c r="B48"/>
      <c r="C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</sheetData>
  <mergeCells count="1">
    <mergeCell ref="A4:C4"/>
  </mergeCells>
  <pageMargins left="0.7" right="0.7" top="0.75" bottom="0.75" header="0.3" footer="0.3"/>
  <headerFooter>
    <oddFooter>&amp;L_x000D_&amp;1#&amp;"Calibri"&amp;10&amp;K000000 Omantel - Concealed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C6B1-4875-4F1A-B5DE-7EEFBD2E4C46}">
  <dimension ref="A1:C45"/>
  <sheetViews>
    <sheetView topLeftCell="A23" zoomScaleNormal="100" workbookViewId="0">
      <selection activeCell="B45" sqref="B45"/>
    </sheetView>
  </sheetViews>
  <sheetFormatPr defaultRowHeight="14.45"/>
  <cols>
    <col min="1" max="1" width="65.140625" bestFit="1" customWidth="1"/>
    <col min="2" max="2" width="8.28515625" bestFit="1" customWidth="1"/>
    <col min="3" max="3" width="9.28515625" bestFit="1" customWidth="1"/>
  </cols>
  <sheetData>
    <row r="1" spans="1:3">
      <c r="A1" s="43" t="s">
        <v>0</v>
      </c>
    </row>
    <row r="2" spans="1:3">
      <c r="A2" s="43" t="s">
        <v>1</v>
      </c>
      <c r="B2" s="44"/>
    </row>
    <row r="3" spans="1:3">
      <c r="A3" s="43" t="s">
        <v>2</v>
      </c>
      <c r="B3" s="44"/>
    </row>
    <row r="4" spans="1:3">
      <c r="A4" s="43"/>
      <c r="B4" s="44"/>
    </row>
    <row r="5" spans="1:3">
      <c r="A5" s="45"/>
      <c r="B5" s="46" t="s">
        <v>5</v>
      </c>
      <c r="C5" s="46" t="s">
        <v>5</v>
      </c>
    </row>
    <row r="6" spans="1:3">
      <c r="A6" s="47" t="s">
        <v>79</v>
      </c>
      <c r="B6" s="62">
        <v>2025</v>
      </c>
      <c r="C6" s="62">
        <v>2024</v>
      </c>
    </row>
    <row r="7" spans="1:3">
      <c r="A7" s="48" t="s">
        <v>80</v>
      </c>
      <c r="B7" s="49">
        <f>5736.39233264742+29300</f>
        <v>35036.392332647418</v>
      </c>
      <c r="C7" s="70">
        <f>8835+29300</f>
        <v>38135</v>
      </c>
    </row>
    <row r="8" spans="1:3">
      <c r="A8" s="48" t="s">
        <v>81</v>
      </c>
      <c r="B8" s="50"/>
      <c r="C8" s="71"/>
    </row>
    <row r="9" spans="1:3">
      <c r="A9" s="51" t="s">
        <v>82</v>
      </c>
      <c r="B9" s="50">
        <v>26528</v>
      </c>
      <c r="C9" s="71">
        <v>26177</v>
      </c>
    </row>
    <row r="10" spans="1:3">
      <c r="A10" s="51" t="s">
        <v>83</v>
      </c>
      <c r="B10" s="50">
        <v>2269</v>
      </c>
      <c r="C10" s="71">
        <v>1553</v>
      </c>
    </row>
    <row r="11" spans="1:3">
      <c r="A11" s="51" t="s">
        <v>84</v>
      </c>
      <c r="B11" s="50">
        <v>-593</v>
      </c>
      <c r="C11" s="71">
        <v>-408</v>
      </c>
    </row>
    <row r="12" spans="1:3">
      <c r="A12" s="51" t="s">
        <v>85</v>
      </c>
      <c r="B12" s="50">
        <f>-499-29300</f>
        <v>-29799</v>
      </c>
      <c r="C12" s="71">
        <f>-1472-29300</f>
        <v>-30772</v>
      </c>
    </row>
    <row r="13" spans="1:3">
      <c r="A13" s="51" t="s">
        <v>86</v>
      </c>
      <c r="B13" s="50">
        <v>10763</v>
      </c>
      <c r="C13" s="71">
        <v>10705</v>
      </c>
    </row>
    <row r="14" spans="1:3">
      <c r="A14" s="48" t="s">
        <v>87</v>
      </c>
      <c r="B14" s="50">
        <v>-130</v>
      </c>
      <c r="C14" s="71">
        <v>55</v>
      </c>
    </row>
    <row r="15" spans="1:3">
      <c r="A15" s="48" t="s">
        <v>88</v>
      </c>
      <c r="B15" s="52">
        <v>3</v>
      </c>
      <c r="C15" s="72">
        <v>-8</v>
      </c>
    </row>
    <row r="16" spans="1:3">
      <c r="A16" s="51" t="s">
        <v>89</v>
      </c>
      <c r="B16" s="49">
        <f>SUM(B7:B15)</f>
        <v>44077.392332647418</v>
      </c>
      <c r="C16" s="49">
        <f>SUM(C7:C15)</f>
        <v>45437</v>
      </c>
    </row>
    <row r="17" spans="1:3">
      <c r="A17" s="51" t="s">
        <v>90</v>
      </c>
      <c r="B17" s="50">
        <v>-9326</v>
      </c>
      <c r="C17" s="71">
        <v>-5692</v>
      </c>
    </row>
    <row r="18" spans="1:3">
      <c r="A18" s="51" t="s">
        <v>91</v>
      </c>
      <c r="B18" s="50">
        <v>5712</v>
      </c>
      <c r="C18" s="71">
        <v>427</v>
      </c>
    </row>
    <row r="19" spans="1:3">
      <c r="A19" s="51" t="s">
        <v>92</v>
      </c>
      <c r="B19" s="50">
        <v>-40600</v>
      </c>
      <c r="C19" s="71">
        <v>-24594</v>
      </c>
    </row>
    <row r="20" spans="1:3">
      <c r="A20" s="51"/>
      <c r="B20" s="52"/>
      <c r="C20" s="72"/>
    </row>
    <row r="21" spans="1:3">
      <c r="A21" s="53" t="s">
        <v>93</v>
      </c>
      <c r="B21" s="54">
        <f>SUM(B16:B20)</f>
        <v>-136.60766735258221</v>
      </c>
      <c r="C21" s="71">
        <f>SUM(C16:C20)</f>
        <v>15578</v>
      </c>
    </row>
    <row r="22" spans="1:3">
      <c r="A22" s="53" t="s">
        <v>94</v>
      </c>
      <c r="B22" s="52">
        <v>-868</v>
      </c>
      <c r="C22" s="72">
        <v>0</v>
      </c>
    </row>
    <row r="23" spans="1:3">
      <c r="A23" s="55" t="s">
        <v>95</v>
      </c>
      <c r="B23" s="50">
        <f>SUM(B21:B22)</f>
        <v>-1004.6076673525822</v>
      </c>
      <c r="C23" s="71">
        <f>SUM(C21:C22)</f>
        <v>15578</v>
      </c>
    </row>
    <row r="24" spans="1:3">
      <c r="A24" s="55" t="s">
        <v>96</v>
      </c>
      <c r="B24" s="55"/>
      <c r="C24" s="71"/>
    </row>
    <row r="25" spans="1:3">
      <c r="A25" s="56" t="s">
        <v>97</v>
      </c>
      <c r="B25" s="50">
        <v>0</v>
      </c>
      <c r="C25" s="71">
        <v>-500</v>
      </c>
    </row>
    <row r="26" spans="1:3">
      <c r="A26" s="56" t="s">
        <v>98</v>
      </c>
      <c r="B26" s="50">
        <v>0</v>
      </c>
      <c r="C26" s="71">
        <v>0</v>
      </c>
    </row>
    <row r="27" spans="1:3">
      <c r="A27" s="56" t="s">
        <v>99</v>
      </c>
      <c r="B27" s="50">
        <v>-2112</v>
      </c>
      <c r="C27" s="71">
        <v>0</v>
      </c>
    </row>
    <row r="28" spans="1:3">
      <c r="A28" s="56" t="s">
        <v>100</v>
      </c>
      <c r="C28" s="71">
        <v>0</v>
      </c>
    </row>
    <row r="29" spans="1:3">
      <c r="A29" s="57" t="s">
        <v>101</v>
      </c>
      <c r="B29" s="50">
        <v>-33708</v>
      </c>
      <c r="C29" s="71">
        <v>-39543</v>
      </c>
    </row>
    <row r="30" spans="1:3">
      <c r="A30" s="57" t="s">
        <v>102</v>
      </c>
      <c r="B30" s="50">
        <v>-800</v>
      </c>
      <c r="C30" s="71">
        <v>-339</v>
      </c>
    </row>
    <row r="31" spans="1:3">
      <c r="A31" s="57" t="s">
        <v>103</v>
      </c>
      <c r="B31" s="50">
        <v>-179</v>
      </c>
      <c r="C31" s="73">
        <v>-97</v>
      </c>
    </row>
    <row r="32" spans="1:3">
      <c r="A32" s="57" t="s">
        <v>104</v>
      </c>
      <c r="B32" s="50">
        <v>792</v>
      </c>
      <c r="C32" s="73">
        <v>0</v>
      </c>
    </row>
    <row r="33" spans="1:3">
      <c r="A33" s="57" t="s">
        <v>105</v>
      </c>
      <c r="B33" s="61">
        <v>462</v>
      </c>
      <c r="C33" s="73">
        <v>408</v>
      </c>
    </row>
    <row r="34" spans="1:3">
      <c r="A34" s="55" t="s">
        <v>106</v>
      </c>
      <c r="B34" s="50">
        <f>SUM(B25:B33)</f>
        <v>-35545</v>
      </c>
      <c r="C34" s="74">
        <f>SUM(C25:C33)</f>
        <v>-40071</v>
      </c>
    </row>
    <row r="35" spans="1:3">
      <c r="A35" s="55" t="s">
        <v>107</v>
      </c>
      <c r="B35" s="55"/>
      <c r="C35" s="71"/>
    </row>
    <row r="36" spans="1:3">
      <c r="A36" s="56" t="s">
        <v>108</v>
      </c>
      <c r="B36" s="50">
        <v>30304</v>
      </c>
      <c r="C36" s="71">
        <v>203286</v>
      </c>
    </row>
    <row r="37" spans="1:3">
      <c r="A37" s="56" t="s">
        <v>109</v>
      </c>
      <c r="B37" s="50">
        <v>-852</v>
      </c>
      <c r="C37" s="71">
        <v>-178491</v>
      </c>
    </row>
    <row r="38" spans="1:3">
      <c r="A38" s="56" t="s">
        <v>110</v>
      </c>
      <c r="B38" s="50">
        <v>-5151</v>
      </c>
      <c r="C38" s="71">
        <v>-5148</v>
      </c>
    </row>
    <row r="39" spans="1:3">
      <c r="A39" s="56" t="s">
        <v>111</v>
      </c>
      <c r="B39" s="50">
        <v>1068</v>
      </c>
      <c r="C39" s="71">
        <v>0</v>
      </c>
    </row>
    <row r="40" spans="1:3">
      <c r="A40" s="56" t="s">
        <v>112</v>
      </c>
      <c r="B40" s="50">
        <v>-3546</v>
      </c>
      <c r="C40" s="71">
        <v>-3673</v>
      </c>
    </row>
    <row r="41" spans="1:3">
      <c r="A41" s="55" t="s">
        <v>113</v>
      </c>
      <c r="B41" s="58">
        <f>SUM(B36:B40)</f>
        <v>21823</v>
      </c>
      <c r="C41" s="74">
        <f>SUM(C36:C40)</f>
        <v>15974</v>
      </c>
    </row>
    <row r="42" spans="1:3">
      <c r="A42" s="55" t="s">
        <v>114</v>
      </c>
      <c r="B42" s="59">
        <f>B41+B34+B23</f>
        <v>-14726.607667352582</v>
      </c>
      <c r="C42" s="75">
        <f>C41+C34+C23</f>
        <v>-8519</v>
      </c>
    </row>
    <row r="43" spans="1:3">
      <c r="A43" s="56" t="s">
        <v>115</v>
      </c>
      <c r="B43" s="50">
        <v>55233.367151432998</v>
      </c>
      <c r="C43" s="71">
        <v>42347</v>
      </c>
    </row>
    <row r="44" spans="1:3">
      <c r="A44" s="47" t="s">
        <v>116</v>
      </c>
      <c r="B44" s="60">
        <f>SUM(B42:B43)</f>
        <v>40506.759484080416</v>
      </c>
      <c r="C44" s="76">
        <f>SUM(C42:C43)</f>
        <v>33828</v>
      </c>
    </row>
    <row r="45" spans="1:3">
      <c r="A45" s="55" t="s">
        <v>117</v>
      </c>
      <c r="B45" s="10">
        <f>B23+B29+B31</f>
        <v>-34891.607667352582</v>
      </c>
      <c r="C45" s="10">
        <f>C23+C29+C31</f>
        <v>-24062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42c4766-7e60-410e-a3cb-4565100f2685}" enabled="1" method="Standard" siteId="{2a97cd69-2afd-40c9-bcf6-32581ecf57c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OmanTel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Aisha Habib Murad Al balushi</dc:creator>
  <cp:keywords/>
  <dc:description/>
  <cp:lastModifiedBy/>
  <cp:revision/>
  <dcterms:created xsi:type="dcterms:W3CDTF">2025-05-16T15:22:49Z</dcterms:created>
  <dcterms:modified xsi:type="dcterms:W3CDTF">2025-12-24T07:31:04Z</dcterms:modified>
  <cp:category/>
  <cp:contentStatus/>
</cp:coreProperties>
</file>